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01\users shared folders\WHendrickson\IFPRI\2024 AGM Toronto\"/>
    </mc:Choice>
  </mc:AlternateContent>
  <xr:revisionPtr revIDLastSave="0" documentId="8_{43C5456F-BB87-4B5D-8ABE-CBE24ADCBBF3}" xr6:coauthVersionLast="47" xr6:coauthVersionMax="47" xr10:uidLastSave="{00000000-0000-0000-0000-000000000000}"/>
  <bookViews>
    <workbookView xWindow="28680" yWindow="4530" windowWidth="19440" windowHeight="11760" activeTab="1" xr2:uid="{158ED415-46F8-4EA1-8A5B-EB23007E2AA7}"/>
  </bookViews>
  <sheets>
    <sheet name="Final 2022-2023 Budget" sheetId="5" r:id="rId1"/>
    <sheet name="2023-2024 Budge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4" l="1"/>
  <c r="H38" i="4" s="1"/>
  <c r="H20" i="4"/>
  <c r="H21" i="4" s="1"/>
  <c r="H7" i="4"/>
  <c r="D35" i="4"/>
  <c r="D34" i="4"/>
  <c r="D42" i="5"/>
  <c r="J41" i="5"/>
  <c r="J43" i="5" s="1"/>
  <c r="H41" i="5"/>
  <c r="H43" i="5" s="1"/>
  <c r="F41" i="5"/>
  <c r="F43" i="5" s="1"/>
  <c r="D41" i="5"/>
  <c r="D39" i="5"/>
  <c r="D38" i="5"/>
  <c r="D37" i="5"/>
  <c r="D36" i="5"/>
  <c r="D35" i="5"/>
  <c r="D31" i="5"/>
  <c r="D21" i="5"/>
  <c r="J22" i="5"/>
  <c r="H19" i="5"/>
  <c r="H22" i="5" s="1"/>
  <c r="F19" i="5"/>
  <c r="F22" i="5" s="1"/>
  <c r="D19" i="5"/>
  <c r="D34" i="5" s="1"/>
  <c r="D18" i="5"/>
  <c r="D17" i="5"/>
  <c r="J7" i="5"/>
  <c r="H7" i="5"/>
  <c r="F7" i="5"/>
  <c r="D7" i="5"/>
  <c r="F20" i="4"/>
  <c r="F21" i="4" s="1"/>
  <c r="F7" i="4"/>
  <c r="D36" i="4"/>
  <c r="D33" i="4"/>
  <c r="D15" i="4"/>
  <c r="D16" i="4"/>
  <c r="D7" i="4"/>
  <c r="D17" i="4"/>
  <c r="D20" i="4" l="1"/>
  <c r="D21" i="4" s="1"/>
  <c r="H39" i="4"/>
  <c r="D32" i="4"/>
  <c r="D22" i="5"/>
  <c r="D43" i="5"/>
  <c r="F32" i="4"/>
  <c r="F38" i="4" s="1"/>
  <c r="F39" i="4" s="1"/>
  <c r="D38" i="4"/>
  <c r="D39" i="4" s="1"/>
  <c r="F23" i="5" l="1"/>
  <c r="F44" i="5" s="1"/>
  <c r="J23" i="5" s="1"/>
  <c r="J44" i="5" s="1"/>
  <c r="D23" i="5"/>
  <c r="D44" i="5" s="1"/>
  <c r="H15" i="5" s="1"/>
  <c r="H23" i="5" s="1"/>
  <c r="H44" i="5" s="1"/>
</calcChain>
</file>

<file path=xl/sharedStrings.xml><?xml version="1.0" encoding="utf-8"?>
<sst xmlns="http://schemas.openxmlformats.org/spreadsheetml/2006/main" count="96" uniqueCount="53">
  <si>
    <t>Full Members</t>
  </si>
  <si>
    <t>New Full Members</t>
  </si>
  <si>
    <t>Associate Members</t>
  </si>
  <si>
    <t>New Associate Members</t>
  </si>
  <si>
    <t>Total Members</t>
  </si>
  <si>
    <t>Programs</t>
  </si>
  <si>
    <t>Collaboration</t>
  </si>
  <si>
    <t>Round Robin</t>
  </si>
  <si>
    <t>Reviews</t>
  </si>
  <si>
    <t>Consultants</t>
  </si>
  <si>
    <t>Workshops</t>
  </si>
  <si>
    <t>Merrow Report</t>
  </si>
  <si>
    <t>Cash Forward</t>
  </si>
  <si>
    <t>Income</t>
  </si>
  <si>
    <t>Membership Fees</t>
  </si>
  <si>
    <t>New Full Membership</t>
  </si>
  <si>
    <t>New Associate Membership</t>
  </si>
  <si>
    <t>Misc. Income</t>
  </si>
  <si>
    <t>AGM Fees</t>
  </si>
  <si>
    <t>Total Income</t>
  </si>
  <si>
    <t>Total Cash  Available</t>
  </si>
  <si>
    <t>Expenditures</t>
  </si>
  <si>
    <t>Administration</t>
  </si>
  <si>
    <t>General Expenses</t>
  </si>
  <si>
    <t>Travel</t>
  </si>
  <si>
    <t>Student Travel to AGM</t>
  </si>
  <si>
    <t>William Schwerin Travel Award</t>
  </si>
  <si>
    <t>Website</t>
  </si>
  <si>
    <t>AGM Expense</t>
  </si>
  <si>
    <t>Awards</t>
  </si>
  <si>
    <t>Contingency</t>
  </si>
  <si>
    <t>Finders Fees</t>
  </si>
  <si>
    <t>Grants</t>
  </si>
  <si>
    <t>Workshop</t>
  </si>
  <si>
    <t>Total Expenditures</t>
  </si>
  <si>
    <t xml:space="preserve">2022-2023 Budget </t>
  </si>
  <si>
    <t xml:space="preserve"> Actual Budget Winter Meeting 2022-2023</t>
  </si>
  <si>
    <t>Granular Conference</t>
  </si>
  <si>
    <t xml:space="preserve">Notes </t>
  </si>
  <si>
    <t xml:space="preserve"> Proposed Final Budget  2022-2023</t>
  </si>
  <si>
    <t xml:space="preserve"> Actual AGM Meeting 2022-2023</t>
  </si>
  <si>
    <t xml:space="preserve">2023-2024 Budget </t>
  </si>
  <si>
    <t xml:space="preserve">  Final Budget   2023-2024 </t>
  </si>
  <si>
    <t xml:space="preserve"> Final  2022-2023</t>
  </si>
  <si>
    <t xml:space="preserve">included  other prizes </t>
  </si>
  <si>
    <t>$25,000 paid in October 2023</t>
  </si>
  <si>
    <t>2023 Winter Meeting Cost</t>
  </si>
  <si>
    <t xml:space="preserve">Over payment due to returned wires and reissue </t>
  </si>
  <si>
    <t>Over payment due to returned wires and reissue</t>
  </si>
  <si>
    <t>low due to slow payment  - will show up in 2023-2024</t>
  </si>
  <si>
    <t>2023 AGM $93,415.09; 2024AGM  $37,352.85</t>
  </si>
  <si>
    <t xml:space="preserve"> Winter Meeting   2023-2024 </t>
  </si>
  <si>
    <t xml:space="preserve"> AGM Meeting   2023-2024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</si>
</sst>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1" xfId="0" applyFont="1" applyBorder="1"/>
    <xf numFmtId="0" fontId="1" fillId="2" borderId="2" xfId="0" applyFont="1" applyFill="1" applyBorder="1"/>
    <xf numFmtId="0" fontId="1" fillId="0" borderId="3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4" borderId="0" xfId="0" applyFont="1" applyFill="1"/>
    <xf numFmtId="164" fontId="1" fillId="4" borderId="4" xfId="0" applyNumberFormat="1" applyFont="1" applyFill="1" applyBorder="1" applyAlignment="1">
      <alignment wrapText="1"/>
    </xf>
    <xf numFmtId="0" fontId="0" fillId="2" borderId="0" xfId="0" applyFill="1"/>
    <xf numFmtId="0" fontId="0" fillId="2" borderId="2" xfId="0" applyFill="1" applyBorder="1"/>
    <xf numFmtId="164" fontId="4" fillId="0" borderId="1" xfId="0" applyNumberFormat="1" applyFont="1" applyBorder="1" applyAlignment="1">
      <alignment wrapText="1"/>
    </xf>
    <xf numFmtId="0" fontId="0" fillId="0" borderId="1" xfId="0" applyBorder="1"/>
    <xf numFmtId="165" fontId="0" fillId="2" borderId="2" xfId="0" applyNumberFormat="1" applyFill="1" applyBorder="1"/>
    <xf numFmtId="164" fontId="0" fillId="0" borderId="1" xfId="0" applyNumberFormat="1" applyBorder="1" applyAlignment="1">
      <alignment wrapText="1"/>
    </xf>
    <xf numFmtId="164" fontId="0" fillId="2" borderId="0" xfId="0" applyNumberFormat="1" applyFill="1" applyAlignment="1">
      <alignment wrapText="1"/>
    </xf>
    <xf numFmtId="164" fontId="0" fillId="2" borderId="2" xfId="0" applyNumberFormat="1" applyFill="1" applyBorder="1"/>
    <xf numFmtId="164" fontId="0" fillId="2" borderId="2" xfId="0" applyNumberFormat="1" applyFill="1" applyBorder="1" applyAlignment="1">
      <alignment wrapText="1"/>
    </xf>
    <xf numFmtId="164" fontId="1" fillId="2" borderId="5" xfId="0" applyNumberFormat="1" applyFont="1" applyFill="1" applyBorder="1"/>
    <xf numFmtId="164" fontId="1" fillId="0" borderId="1" xfId="0" applyNumberFormat="1" applyFont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6018-5A71-4722-A15C-2851DC34E1DB}">
  <dimension ref="A1:L45"/>
  <sheetViews>
    <sheetView topLeftCell="A7" workbookViewId="0">
      <selection activeCell="Q7" sqref="Q7"/>
    </sheetView>
  </sheetViews>
  <sheetFormatPr defaultRowHeight="15" x14ac:dyDescent="0.25"/>
  <cols>
    <col min="1" max="1" width="2.7109375" customWidth="1"/>
    <col min="2" max="2" width="28.42578125" customWidth="1"/>
    <col min="3" max="3" width="2.7109375" customWidth="1"/>
    <col min="4" max="4" width="15.7109375" style="28" customWidth="1"/>
    <col min="5" max="5" width="2.7109375" customWidth="1"/>
    <col min="6" max="6" width="15.7109375" style="28" customWidth="1"/>
    <col min="7" max="7" width="2.7109375" customWidth="1"/>
    <col min="8" max="8" width="15.7109375" style="28" customWidth="1"/>
    <col min="9" max="9" width="2.7109375" customWidth="1"/>
    <col min="10" max="10" width="15.7109375" style="28" customWidth="1"/>
    <col min="11" max="11" width="2.7109375" customWidth="1"/>
  </cols>
  <sheetData>
    <row r="1" spans="1:12" s="1" customFormat="1" ht="28.5" x14ac:dyDescent="0.45">
      <c r="A1" s="35" t="s">
        <v>35</v>
      </c>
      <c r="B1" s="35"/>
      <c r="C1" s="35"/>
      <c r="D1" s="35"/>
      <c r="E1" s="35"/>
      <c r="F1" s="35"/>
      <c r="G1" s="35"/>
      <c r="H1" s="32"/>
      <c r="I1" s="32"/>
      <c r="J1" s="32"/>
      <c r="K1" s="32"/>
    </row>
    <row r="2" spans="1:12" s="6" customFormat="1" ht="93.75" x14ac:dyDescent="0.3">
      <c r="A2" s="2"/>
      <c r="B2" s="3"/>
      <c r="C2" s="2"/>
      <c r="D2" s="4" t="s">
        <v>39</v>
      </c>
      <c r="E2" s="5"/>
      <c r="F2" s="4" t="s">
        <v>36</v>
      </c>
      <c r="G2" s="5"/>
      <c r="H2" s="4" t="s">
        <v>40</v>
      </c>
      <c r="I2" s="5"/>
      <c r="J2" s="4" t="s">
        <v>43</v>
      </c>
      <c r="K2" s="5"/>
      <c r="L2" s="6" t="s">
        <v>38</v>
      </c>
    </row>
    <row r="3" spans="1:12" s="11" customFormat="1" x14ac:dyDescent="0.25">
      <c r="A3" s="7"/>
      <c r="B3" s="8" t="s">
        <v>0</v>
      </c>
      <c r="C3" s="9"/>
      <c r="D3" s="10">
        <v>27</v>
      </c>
      <c r="E3" s="7"/>
      <c r="F3" s="10">
        <v>27</v>
      </c>
      <c r="G3" s="7"/>
      <c r="H3" s="10">
        <v>27</v>
      </c>
      <c r="I3" s="7"/>
      <c r="J3" s="10">
        <v>27</v>
      </c>
      <c r="K3" s="7"/>
      <c r="L3"/>
    </row>
    <row r="4" spans="1:12" s="11" customFormat="1" ht="15" customHeight="1" x14ac:dyDescent="0.25">
      <c r="A4" s="7"/>
      <c r="B4" s="8" t="s">
        <v>1</v>
      </c>
      <c r="C4" s="9"/>
      <c r="D4" s="12">
        <v>4</v>
      </c>
      <c r="E4" s="7"/>
      <c r="F4" s="12">
        <v>3</v>
      </c>
      <c r="G4" s="7"/>
      <c r="H4" s="12">
        <v>5</v>
      </c>
      <c r="I4" s="7"/>
      <c r="J4" s="12">
        <v>6</v>
      </c>
      <c r="K4" s="7"/>
      <c r="L4" s="29"/>
    </row>
    <row r="5" spans="1:12" s="11" customFormat="1" x14ac:dyDescent="0.25">
      <c r="A5" s="7"/>
      <c r="B5" s="8" t="s">
        <v>2</v>
      </c>
      <c r="C5" s="9"/>
      <c r="D5" s="12">
        <v>9</v>
      </c>
      <c r="E5" s="7"/>
      <c r="F5" s="12">
        <v>8</v>
      </c>
      <c r="G5" s="7"/>
      <c r="H5" s="12">
        <v>8</v>
      </c>
      <c r="I5" s="7"/>
      <c r="J5" s="12">
        <v>8</v>
      </c>
      <c r="K5" s="7"/>
      <c r="L5" s="29"/>
    </row>
    <row r="6" spans="1:12" s="11" customFormat="1" x14ac:dyDescent="0.25">
      <c r="A6" s="7"/>
      <c r="B6" s="8" t="s">
        <v>3</v>
      </c>
      <c r="C6" s="9"/>
      <c r="D6" s="12">
        <v>1</v>
      </c>
      <c r="E6" s="7"/>
      <c r="F6" s="12">
        <v>1</v>
      </c>
      <c r="G6" s="7"/>
      <c r="H6" s="12">
        <v>1</v>
      </c>
      <c r="I6" s="7"/>
      <c r="J6" s="12">
        <v>1</v>
      </c>
      <c r="K6" s="7"/>
      <c r="L6" s="29"/>
    </row>
    <row r="7" spans="1:12" s="11" customFormat="1" x14ac:dyDescent="0.25">
      <c r="A7" s="7"/>
      <c r="B7" s="8" t="s">
        <v>4</v>
      </c>
      <c r="C7" s="9"/>
      <c r="D7" s="12">
        <f>SUM(D3:D6)</f>
        <v>41</v>
      </c>
      <c r="E7" s="7"/>
      <c r="F7" s="12">
        <f>SUM(F3:F6)</f>
        <v>39</v>
      </c>
      <c r="G7" s="7"/>
      <c r="H7" s="12">
        <f>SUM(H3:H6)</f>
        <v>41</v>
      </c>
      <c r="I7" s="7"/>
      <c r="J7" s="12">
        <f>SUM(J3:J6)</f>
        <v>42</v>
      </c>
      <c r="K7" s="7"/>
      <c r="L7" s="29"/>
    </row>
    <row r="8" spans="1:12" s="11" customFormat="1" x14ac:dyDescent="0.25">
      <c r="A8" s="7"/>
      <c r="B8" s="8" t="s">
        <v>5</v>
      </c>
      <c r="C8" s="9"/>
      <c r="D8" s="12">
        <v>16</v>
      </c>
      <c r="E8" s="7"/>
      <c r="F8" s="12">
        <v>16</v>
      </c>
      <c r="G8" s="7"/>
      <c r="H8" s="12">
        <v>16</v>
      </c>
      <c r="I8" s="7"/>
      <c r="J8" s="12">
        <v>16</v>
      </c>
      <c r="K8" s="7"/>
      <c r="L8" s="29"/>
    </row>
    <row r="9" spans="1:12" s="11" customFormat="1" x14ac:dyDescent="0.25">
      <c r="A9" s="7"/>
      <c r="B9" s="8" t="s">
        <v>6</v>
      </c>
      <c r="C9" s="9"/>
      <c r="D9" s="12">
        <v>3</v>
      </c>
      <c r="E9" s="7"/>
      <c r="F9" s="12">
        <v>3</v>
      </c>
      <c r="G9" s="7"/>
      <c r="H9" s="12">
        <v>3</v>
      </c>
      <c r="I9" s="7"/>
      <c r="J9" s="12">
        <v>3</v>
      </c>
      <c r="K9" s="7"/>
      <c r="L9" s="29"/>
    </row>
    <row r="10" spans="1:12" s="11" customFormat="1" x14ac:dyDescent="0.25">
      <c r="A10" s="7"/>
      <c r="B10" s="8" t="s">
        <v>7</v>
      </c>
      <c r="C10" s="9"/>
      <c r="D10" s="12">
        <v>0</v>
      </c>
      <c r="E10" s="7"/>
      <c r="F10" s="12">
        <v>0</v>
      </c>
      <c r="G10" s="7"/>
      <c r="H10" s="12">
        <v>0</v>
      </c>
      <c r="I10" s="7"/>
      <c r="J10" s="12">
        <v>0</v>
      </c>
      <c r="K10" s="7"/>
      <c r="L10" s="29"/>
    </row>
    <row r="11" spans="1:12" s="11" customFormat="1" x14ac:dyDescent="0.25">
      <c r="A11" s="7"/>
      <c r="B11" s="8" t="s">
        <v>8</v>
      </c>
      <c r="C11" s="9"/>
      <c r="D11" s="12">
        <v>3</v>
      </c>
      <c r="E11" s="7"/>
      <c r="F11" s="12">
        <v>3</v>
      </c>
      <c r="G11" s="7"/>
      <c r="H11" s="12">
        <v>2</v>
      </c>
      <c r="I11" s="7"/>
      <c r="J11" s="12">
        <v>2</v>
      </c>
      <c r="K11" s="7"/>
      <c r="L11" s="29"/>
    </row>
    <row r="12" spans="1:12" s="11" customFormat="1" x14ac:dyDescent="0.25">
      <c r="A12" s="7"/>
      <c r="B12" s="8" t="s">
        <v>9</v>
      </c>
      <c r="C12" s="9"/>
      <c r="D12" s="12">
        <v>7</v>
      </c>
      <c r="E12" s="7"/>
      <c r="F12" s="12">
        <v>7</v>
      </c>
      <c r="G12" s="7"/>
      <c r="H12" s="12">
        <v>7</v>
      </c>
      <c r="I12" s="7"/>
      <c r="J12" s="12">
        <v>7</v>
      </c>
      <c r="K12" s="7"/>
      <c r="L12" s="29"/>
    </row>
    <row r="13" spans="1:12" s="11" customFormat="1" x14ac:dyDescent="0.25">
      <c r="A13" s="7"/>
      <c r="B13" s="8" t="s">
        <v>10</v>
      </c>
      <c r="C13" s="9"/>
      <c r="D13" s="12">
        <v>2</v>
      </c>
      <c r="E13" s="7"/>
      <c r="F13" s="12">
        <v>1</v>
      </c>
      <c r="G13" s="7"/>
      <c r="H13" s="12">
        <v>1</v>
      </c>
      <c r="I13" s="7"/>
      <c r="J13" s="12">
        <v>1</v>
      </c>
      <c r="K13" s="7"/>
      <c r="L13" s="29"/>
    </row>
    <row r="14" spans="1:12" s="11" customFormat="1" x14ac:dyDescent="0.25">
      <c r="A14" s="7"/>
      <c r="B14" s="8" t="s">
        <v>11</v>
      </c>
      <c r="C14" s="9"/>
      <c r="D14" s="12">
        <v>1</v>
      </c>
      <c r="E14" s="7"/>
      <c r="F14" s="12">
        <v>1</v>
      </c>
      <c r="G14" s="7"/>
      <c r="H14" s="12">
        <v>1</v>
      </c>
      <c r="I14" s="7"/>
      <c r="J14" s="12">
        <v>1</v>
      </c>
      <c r="K14" s="7"/>
      <c r="L14" s="29"/>
    </row>
    <row r="15" spans="1:12" s="11" customFormat="1" x14ac:dyDescent="0.25">
      <c r="A15" s="7"/>
      <c r="B15" s="13" t="s">
        <v>12</v>
      </c>
      <c r="C15" s="30"/>
      <c r="D15" s="14">
        <v>495840.47</v>
      </c>
      <c r="E15" s="31"/>
      <c r="F15" s="14">
        <v>495840.47</v>
      </c>
      <c r="G15" s="31"/>
      <c r="H15" s="14">
        <f>D44</f>
        <v>319715.46999999997</v>
      </c>
      <c r="I15" s="31"/>
      <c r="J15" s="14">
        <v>495840.47</v>
      </c>
      <c r="K15" s="31"/>
      <c r="L15" s="29"/>
    </row>
    <row r="16" spans="1:12" x14ac:dyDescent="0.25">
      <c r="A16" s="15"/>
      <c r="B16" s="8" t="s">
        <v>13</v>
      </c>
      <c r="C16" s="16"/>
      <c r="D16" s="17"/>
      <c r="E16" s="15"/>
      <c r="F16" s="17"/>
      <c r="G16" s="15"/>
      <c r="H16" s="17"/>
      <c r="I16" s="15"/>
      <c r="J16" s="17"/>
      <c r="K16" s="15"/>
      <c r="L16" s="29"/>
    </row>
    <row r="17" spans="1:12" x14ac:dyDescent="0.25">
      <c r="A17" s="15"/>
      <c r="B17" s="18" t="s">
        <v>14</v>
      </c>
      <c r="C17" s="19"/>
      <c r="D17" s="20">
        <f>D3*30000+D5*10500</f>
        <v>904500</v>
      </c>
      <c r="E17" s="21"/>
      <c r="F17" s="20">
        <v>507500</v>
      </c>
      <c r="G17" s="21"/>
      <c r="H17" s="20">
        <v>815000</v>
      </c>
      <c r="I17" s="21"/>
      <c r="J17" s="20">
        <v>1065000</v>
      </c>
      <c r="K17" s="21"/>
      <c r="L17" s="33"/>
    </row>
    <row r="18" spans="1:12" x14ac:dyDescent="0.25">
      <c r="A18" s="15"/>
      <c r="B18" s="18" t="s">
        <v>15</v>
      </c>
      <c r="C18" s="19"/>
      <c r="D18" s="20">
        <f>D4*30000</f>
        <v>120000</v>
      </c>
      <c r="E18" s="21"/>
      <c r="F18" s="20">
        <v>120000</v>
      </c>
      <c r="G18" s="21"/>
      <c r="H18" s="20">
        <v>120000</v>
      </c>
      <c r="I18" s="21"/>
      <c r="J18" s="20">
        <v>0</v>
      </c>
      <c r="K18" s="21"/>
      <c r="L18" s="33"/>
    </row>
    <row r="19" spans="1:12" x14ac:dyDescent="0.25">
      <c r="A19" s="15"/>
      <c r="B19" s="18" t="s">
        <v>16</v>
      </c>
      <c r="C19" s="19"/>
      <c r="D19" s="20">
        <f>D6*10500</f>
        <v>10500</v>
      </c>
      <c r="E19" s="21"/>
      <c r="F19" s="20">
        <f>F6*10500</f>
        <v>10500</v>
      </c>
      <c r="G19" s="21"/>
      <c r="H19" s="20">
        <f>H6*10500</f>
        <v>10500</v>
      </c>
      <c r="I19" s="21"/>
      <c r="J19" s="20">
        <v>0</v>
      </c>
      <c r="K19" s="21"/>
      <c r="L19" s="29"/>
    </row>
    <row r="20" spans="1:12" x14ac:dyDescent="0.25">
      <c r="A20" s="15"/>
      <c r="B20" s="18" t="s">
        <v>17</v>
      </c>
      <c r="C20" s="22"/>
      <c r="D20" s="20">
        <v>0</v>
      </c>
      <c r="E20" s="21"/>
      <c r="F20" s="20">
        <v>11439.9</v>
      </c>
      <c r="G20" s="21"/>
      <c r="H20" s="20">
        <v>1500</v>
      </c>
      <c r="I20" s="21"/>
      <c r="J20" s="20">
        <v>67223.360000000001</v>
      </c>
      <c r="K20" s="21"/>
      <c r="L20" s="29"/>
    </row>
    <row r="21" spans="1:12" x14ac:dyDescent="0.25">
      <c r="A21" s="15"/>
      <c r="B21" s="18" t="s">
        <v>18</v>
      </c>
      <c r="C21" s="22"/>
      <c r="D21" s="20">
        <f>5000</f>
        <v>5000</v>
      </c>
      <c r="E21" s="21"/>
      <c r="F21" s="20">
        <v>0</v>
      </c>
      <c r="G21" s="21"/>
      <c r="H21" s="20">
        <v>0</v>
      </c>
      <c r="I21" s="21"/>
      <c r="J21" s="20">
        <v>0</v>
      </c>
      <c r="K21" s="21"/>
      <c r="L21" s="33"/>
    </row>
    <row r="22" spans="1:12" x14ac:dyDescent="0.25">
      <c r="A22" s="15"/>
      <c r="B22" s="8" t="s">
        <v>19</v>
      </c>
      <c r="C22" s="23"/>
      <c r="D22" s="20">
        <f>SUM(D17:D21)</f>
        <v>1040000</v>
      </c>
      <c r="E22" s="21"/>
      <c r="F22" s="20">
        <f>SUM(F17:F21)</f>
        <v>649439.9</v>
      </c>
      <c r="G22" s="21"/>
      <c r="H22" s="20">
        <f>SUM(H17:H21)</f>
        <v>947000</v>
      </c>
      <c r="I22" s="21"/>
      <c r="J22" s="20">
        <f>SUM(J17:J21)</f>
        <v>1132223.3600000001</v>
      </c>
      <c r="K22" s="21"/>
      <c r="L22" s="29"/>
    </row>
    <row r="23" spans="1:12" s="11" customFormat="1" x14ac:dyDescent="0.25">
      <c r="A23" s="7"/>
      <c r="B23" s="13" t="s">
        <v>20</v>
      </c>
      <c r="C23" s="31"/>
      <c r="D23" s="14">
        <f>D22+D15</f>
        <v>1535840.47</v>
      </c>
      <c r="E23" s="31"/>
      <c r="F23" s="14">
        <f>F22+F15</f>
        <v>1145280.3700000001</v>
      </c>
      <c r="G23" s="31"/>
      <c r="H23" s="14">
        <f>H22+H15</f>
        <v>1266715.47</v>
      </c>
      <c r="I23" s="31"/>
      <c r="J23" s="14">
        <f>J22+J15</f>
        <v>1628063.83</v>
      </c>
      <c r="K23" s="31"/>
      <c r="L23" s="29"/>
    </row>
    <row r="24" spans="1:12" s="11" customFormat="1" x14ac:dyDescent="0.25">
      <c r="A24" s="7"/>
      <c r="B24" s="8" t="s">
        <v>21</v>
      </c>
      <c r="C24" s="9"/>
      <c r="D24" s="20"/>
      <c r="E24" s="21"/>
      <c r="F24" s="20"/>
      <c r="G24" s="21"/>
      <c r="H24" s="20"/>
      <c r="I24" s="21"/>
      <c r="J24" s="20"/>
      <c r="K24" s="21"/>
      <c r="L24" s="29"/>
    </row>
    <row r="25" spans="1:12" x14ac:dyDescent="0.25">
      <c r="A25" s="15"/>
      <c r="B25" s="18" t="s">
        <v>22</v>
      </c>
      <c r="C25" s="22"/>
      <c r="D25" s="20">
        <v>110000</v>
      </c>
      <c r="E25" s="21"/>
      <c r="F25" s="20">
        <v>55000</v>
      </c>
      <c r="G25" s="21"/>
      <c r="H25" s="20">
        <v>110000</v>
      </c>
      <c r="I25" s="21"/>
      <c r="J25" s="20">
        <v>110000</v>
      </c>
      <c r="K25" s="21"/>
      <c r="L25" s="29"/>
    </row>
    <row r="26" spans="1:12" x14ac:dyDescent="0.25">
      <c r="A26" s="15"/>
      <c r="B26" s="18" t="s">
        <v>23</v>
      </c>
      <c r="C26" s="22"/>
      <c r="D26" s="20">
        <v>20000</v>
      </c>
      <c r="E26" s="21"/>
      <c r="F26" s="20">
        <v>9210.36</v>
      </c>
      <c r="G26" s="21"/>
      <c r="H26" s="20">
        <v>9210.36</v>
      </c>
      <c r="I26" s="21"/>
      <c r="J26" s="20">
        <v>18826.22</v>
      </c>
      <c r="K26" s="21"/>
      <c r="L26" s="33"/>
    </row>
    <row r="27" spans="1:12" x14ac:dyDescent="0.25">
      <c r="A27" s="15"/>
      <c r="B27" s="18" t="s">
        <v>24</v>
      </c>
      <c r="C27" s="22"/>
      <c r="D27" s="20">
        <v>20000</v>
      </c>
      <c r="E27" s="21"/>
      <c r="F27" s="20">
        <v>16000</v>
      </c>
      <c r="G27" s="21"/>
      <c r="H27" s="20">
        <v>16295.56</v>
      </c>
      <c r="I27" s="21"/>
      <c r="J27" s="20">
        <v>18104.73</v>
      </c>
      <c r="K27" s="21"/>
      <c r="L27" s="29"/>
    </row>
    <row r="28" spans="1:12" x14ac:dyDescent="0.25">
      <c r="A28" s="15"/>
      <c r="B28" s="18" t="s">
        <v>25</v>
      </c>
      <c r="C28" s="22"/>
      <c r="D28" s="20">
        <v>20000</v>
      </c>
      <c r="E28" s="21"/>
      <c r="F28" s="20">
        <v>0</v>
      </c>
      <c r="G28" s="21"/>
      <c r="H28" s="20">
        <v>0</v>
      </c>
      <c r="I28" s="21"/>
      <c r="J28" s="20">
        <v>11640.65</v>
      </c>
      <c r="K28" s="21"/>
      <c r="L28" s="33"/>
    </row>
    <row r="29" spans="1:12" x14ac:dyDescent="0.25">
      <c r="A29" s="15"/>
      <c r="B29" s="18" t="s">
        <v>26</v>
      </c>
      <c r="C29" s="22"/>
      <c r="D29" s="20">
        <v>4000</v>
      </c>
      <c r="E29" s="21"/>
      <c r="F29" s="20">
        <v>0</v>
      </c>
      <c r="G29" s="21"/>
      <c r="H29" s="20">
        <v>0</v>
      </c>
      <c r="I29" s="21"/>
      <c r="J29" s="20">
        <v>0</v>
      </c>
      <c r="K29" s="21"/>
      <c r="L29" s="33"/>
    </row>
    <row r="30" spans="1:12" x14ac:dyDescent="0.25">
      <c r="A30" s="15"/>
      <c r="B30" s="18" t="s">
        <v>27</v>
      </c>
      <c r="C30" s="22"/>
      <c r="D30" s="20">
        <v>25000</v>
      </c>
      <c r="E30" s="21"/>
      <c r="F30" s="20">
        <v>0</v>
      </c>
      <c r="G30" s="21"/>
      <c r="H30" s="20">
        <v>0</v>
      </c>
      <c r="I30" s="21"/>
      <c r="J30" s="20">
        <v>285</v>
      </c>
      <c r="K30" s="21"/>
      <c r="L30" s="33" t="s">
        <v>45</v>
      </c>
    </row>
    <row r="31" spans="1:12" x14ac:dyDescent="0.25">
      <c r="A31" s="15"/>
      <c r="B31" s="18" t="s">
        <v>28</v>
      </c>
      <c r="C31" s="22"/>
      <c r="D31" s="20">
        <f>100000</f>
        <v>100000</v>
      </c>
      <c r="E31" s="21"/>
      <c r="F31" s="20">
        <v>10000</v>
      </c>
      <c r="G31" s="21"/>
      <c r="H31" s="20">
        <v>10000</v>
      </c>
      <c r="I31" s="21"/>
      <c r="J31" s="20">
        <v>130767.94</v>
      </c>
      <c r="K31" s="21"/>
      <c r="L31" s="33" t="s">
        <v>50</v>
      </c>
    </row>
    <row r="32" spans="1:12" x14ac:dyDescent="0.25">
      <c r="A32" s="15"/>
      <c r="B32" s="18" t="s">
        <v>29</v>
      </c>
      <c r="C32" s="22"/>
      <c r="D32" s="20">
        <v>3000</v>
      </c>
      <c r="E32" s="21"/>
      <c r="F32" s="20">
        <v>0</v>
      </c>
      <c r="G32" s="21"/>
      <c r="H32" s="20">
        <v>0</v>
      </c>
      <c r="I32" s="21"/>
      <c r="J32" s="20">
        <v>4500</v>
      </c>
      <c r="K32" s="21"/>
      <c r="L32" s="33" t="s">
        <v>44</v>
      </c>
    </row>
    <row r="33" spans="1:12" x14ac:dyDescent="0.25">
      <c r="A33" s="15"/>
      <c r="B33" s="18" t="s">
        <v>30</v>
      </c>
      <c r="C33" s="22"/>
      <c r="D33" s="20">
        <v>10000</v>
      </c>
      <c r="E33" s="21"/>
      <c r="F33" s="20">
        <v>0</v>
      </c>
      <c r="G33" s="21"/>
      <c r="H33" s="20">
        <v>0</v>
      </c>
      <c r="I33" s="21"/>
      <c r="J33" s="20">
        <v>9123.5300000000007</v>
      </c>
      <c r="K33" s="21"/>
      <c r="L33" s="29" t="s">
        <v>46</v>
      </c>
    </row>
    <row r="34" spans="1:12" x14ac:dyDescent="0.25">
      <c r="A34" s="15"/>
      <c r="B34" s="18" t="s">
        <v>31</v>
      </c>
      <c r="C34" s="22"/>
      <c r="D34" s="20">
        <f>(D18+D19)/4</f>
        <v>32625</v>
      </c>
      <c r="E34" s="21"/>
      <c r="F34" s="20">
        <v>0</v>
      </c>
      <c r="G34" s="21"/>
      <c r="H34" s="20">
        <v>0</v>
      </c>
      <c r="I34" s="21"/>
      <c r="J34" s="20">
        <v>10125</v>
      </c>
      <c r="K34" s="21"/>
      <c r="L34" s="33" t="s">
        <v>49</v>
      </c>
    </row>
    <row r="35" spans="1:12" x14ac:dyDescent="0.25">
      <c r="A35" s="15"/>
      <c r="B35" s="18" t="s">
        <v>32</v>
      </c>
      <c r="C35" s="22"/>
      <c r="D35" s="20">
        <f>D8*40000</f>
        <v>640000</v>
      </c>
      <c r="E35" s="21"/>
      <c r="F35" s="20">
        <v>388000</v>
      </c>
      <c r="G35" s="21"/>
      <c r="H35" s="20">
        <v>598000</v>
      </c>
      <c r="I35" s="21"/>
      <c r="J35" s="20">
        <v>641295.37</v>
      </c>
      <c r="K35" s="21"/>
      <c r="L35" s="29" t="s">
        <v>48</v>
      </c>
    </row>
    <row r="36" spans="1:12" x14ac:dyDescent="0.25">
      <c r="A36" s="15"/>
      <c r="B36" s="18" t="s">
        <v>33</v>
      </c>
      <c r="C36" s="22"/>
      <c r="D36" s="20">
        <f>D13*35000</f>
        <v>70000</v>
      </c>
      <c r="E36" s="21"/>
      <c r="F36" s="20">
        <v>0</v>
      </c>
      <c r="G36" s="21"/>
      <c r="H36" s="20">
        <v>0</v>
      </c>
      <c r="I36" s="21"/>
      <c r="J36" s="20">
        <v>55790.29</v>
      </c>
      <c r="K36" s="21"/>
      <c r="L36" s="33"/>
    </row>
    <row r="37" spans="1:12" x14ac:dyDescent="0.25">
      <c r="A37" s="15"/>
      <c r="B37" s="18" t="s">
        <v>11</v>
      </c>
      <c r="C37" s="22"/>
      <c r="D37" s="20">
        <f>D14*50000</f>
        <v>50000</v>
      </c>
      <c r="E37" s="21"/>
      <c r="F37" s="20">
        <v>0</v>
      </c>
      <c r="G37" s="21"/>
      <c r="H37" s="20">
        <v>0</v>
      </c>
      <c r="I37" s="21"/>
      <c r="J37" s="20">
        <v>0</v>
      </c>
      <c r="K37" s="21"/>
      <c r="L37" s="29"/>
    </row>
    <row r="38" spans="1:12" x14ac:dyDescent="0.25">
      <c r="A38" s="15"/>
      <c r="B38" s="18" t="s">
        <v>6</v>
      </c>
      <c r="C38" s="22"/>
      <c r="D38" s="20">
        <f>D9*10000</f>
        <v>30000</v>
      </c>
      <c r="E38" s="21"/>
      <c r="F38" s="20">
        <v>6000</v>
      </c>
      <c r="G38" s="21"/>
      <c r="H38" s="20">
        <v>6000</v>
      </c>
      <c r="I38" s="21"/>
      <c r="J38" s="20">
        <v>12000</v>
      </c>
      <c r="K38" s="21"/>
      <c r="L38" s="29"/>
    </row>
    <row r="39" spans="1:12" x14ac:dyDescent="0.25">
      <c r="A39" s="15"/>
      <c r="B39" s="18" t="s">
        <v>8</v>
      </c>
      <c r="C39" s="22"/>
      <c r="D39" s="20">
        <f>D11*8500</f>
        <v>25500</v>
      </c>
      <c r="E39" s="21"/>
      <c r="F39" s="20">
        <v>0</v>
      </c>
      <c r="G39" s="21"/>
      <c r="H39" s="20">
        <v>8000</v>
      </c>
      <c r="I39" s="21"/>
      <c r="J39" s="20">
        <v>5000</v>
      </c>
      <c r="K39" s="21"/>
      <c r="L39" s="29"/>
    </row>
    <row r="40" spans="1:12" x14ac:dyDescent="0.25">
      <c r="A40" s="15"/>
      <c r="B40" s="18" t="s">
        <v>37</v>
      </c>
      <c r="C40" s="22"/>
      <c r="D40" s="20">
        <v>0</v>
      </c>
      <c r="E40" s="21"/>
      <c r="F40" s="20">
        <v>0</v>
      </c>
      <c r="G40" s="21"/>
      <c r="H40" s="20">
        <v>0</v>
      </c>
      <c r="I40" s="21"/>
      <c r="J40" s="20">
        <v>0</v>
      </c>
      <c r="K40" s="21"/>
      <c r="L40" s="29"/>
    </row>
    <row r="41" spans="1:12" x14ac:dyDescent="0.25">
      <c r="A41" s="15"/>
      <c r="B41" s="18" t="s">
        <v>7</v>
      </c>
      <c r="C41" s="22"/>
      <c r="D41" s="20">
        <f>D10*20000</f>
        <v>0</v>
      </c>
      <c r="E41" s="21"/>
      <c r="F41" s="20">
        <f>F10*20000</f>
        <v>0</v>
      </c>
      <c r="G41" s="21"/>
      <c r="H41" s="20">
        <f>H10*20000</f>
        <v>0</v>
      </c>
      <c r="I41" s="21"/>
      <c r="J41" s="20">
        <f>J10*20000</f>
        <v>0</v>
      </c>
      <c r="K41" s="21"/>
      <c r="L41" s="29"/>
    </row>
    <row r="42" spans="1:12" x14ac:dyDescent="0.25">
      <c r="A42" s="15"/>
      <c r="B42" s="18" t="s">
        <v>9</v>
      </c>
      <c r="C42" s="22"/>
      <c r="D42" s="20">
        <f>D12*8000</f>
        <v>56000</v>
      </c>
      <c r="E42" s="21"/>
      <c r="F42" s="20">
        <v>64000</v>
      </c>
      <c r="G42" s="21"/>
      <c r="H42" s="20">
        <v>64000</v>
      </c>
      <c r="I42" s="21"/>
      <c r="J42" s="20">
        <v>78000</v>
      </c>
      <c r="K42" s="21"/>
      <c r="L42" s="29" t="s">
        <v>47</v>
      </c>
    </row>
    <row r="43" spans="1:12" s="11" customFormat="1" x14ac:dyDescent="0.25">
      <c r="A43" s="7"/>
      <c r="B43" s="13" t="s">
        <v>34</v>
      </c>
      <c r="C43" s="31"/>
      <c r="D43" s="14">
        <f t="shared" ref="D43:F43" si="0">SUM(D25:D42)</f>
        <v>1216125</v>
      </c>
      <c r="E43" s="7"/>
      <c r="F43" s="14">
        <f t="shared" si="0"/>
        <v>548210.36</v>
      </c>
      <c r="G43" s="7"/>
      <c r="H43" s="14">
        <f t="shared" ref="H43" si="1">SUM(H25:H42)</f>
        <v>821505.92</v>
      </c>
      <c r="I43" s="7"/>
      <c r="J43" s="14">
        <f t="shared" ref="J43" si="2">SUM(J25:J42)</f>
        <v>1105458.73</v>
      </c>
      <c r="K43" s="7"/>
      <c r="L43" s="29"/>
    </row>
    <row r="44" spans="1:12" s="11" customFormat="1" x14ac:dyDescent="0.25">
      <c r="A44" s="7"/>
      <c r="B44" s="8" t="s">
        <v>12</v>
      </c>
      <c r="C44" s="24"/>
      <c r="D44" s="25">
        <f>D23-D43</f>
        <v>319715.46999999997</v>
      </c>
      <c r="E44" s="31"/>
      <c r="F44" s="25">
        <f>F23-F43</f>
        <v>597070.01000000013</v>
      </c>
      <c r="G44" s="31"/>
      <c r="H44" s="25">
        <f>H23-H43</f>
        <v>445209.54999999993</v>
      </c>
      <c r="I44" s="31"/>
      <c r="J44" s="25">
        <f>J23-J43</f>
        <v>522605.10000000009</v>
      </c>
      <c r="K44" s="31"/>
      <c r="L44" s="29"/>
    </row>
    <row r="45" spans="1:12" x14ac:dyDescent="0.25">
      <c r="A45" s="15"/>
      <c r="B45" s="15"/>
      <c r="C45" s="15"/>
      <c r="D45" s="27"/>
      <c r="E45" s="15"/>
      <c r="F45" s="27"/>
      <c r="G45" s="15"/>
      <c r="H45" s="27"/>
      <c r="I45" s="15"/>
      <c r="J45" s="27"/>
      <c r="K45" s="15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4340-463F-42D3-A883-7C2CA0F3BEB8}">
  <dimension ref="A1:J40"/>
  <sheetViews>
    <sheetView tabSelected="1" topLeftCell="A7" workbookViewId="0">
      <selection activeCell="N9" sqref="N9"/>
    </sheetView>
  </sheetViews>
  <sheetFormatPr defaultRowHeight="15" x14ac:dyDescent="0.25"/>
  <cols>
    <col min="1" max="1" width="2.7109375" customWidth="1"/>
    <col min="2" max="2" width="28.42578125" customWidth="1"/>
    <col min="3" max="3" width="2.7109375" customWidth="1"/>
    <col min="4" max="4" width="15.7109375" style="28" customWidth="1"/>
    <col min="5" max="5" width="2.7109375" customWidth="1"/>
    <col min="6" max="6" width="15.7109375" style="28" customWidth="1"/>
    <col min="7" max="7" width="2.7109375" customWidth="1"/>
    <col min="8" max="8" width="15.7109375" style="28" customWidth="1"/>
    <col min="9" max="9" width="2.7109375" customWidth="1"/>
    <col min="10" max="10" width="9.140625" style="29"/>
  </cols>
  <sheetData>
    <row r="1" spans="1:10" s="1" customFormat="1" ht="28.5" x14ac:dyDescent="0.45">
      <c r="A1" s="35" t="s">
        <v>41</v>
      </c>
      <c r="B1" s="35"/>
      <c r="C1" s="35"/>
      <c r="D1" s="35"/>
      <c r="E1" s="35"/>
      <c r="F1" s="35"/>
      <c r="G1" s="35"/>
      <c r="H1" s="32"/>
      <c r="I1" s="32"/>
      <c r="J1" s="29"/>
    </row>
    <row r="2" spans="1:10" s="6" customFormat="1" ht="56.25" x14ac:dyDescent="0.3">
      <c r="A2" s="2"/>
      <c r="B2" s="3"/>
      <c r="C2" s="2"/>
      <c r="D2" s="4" t="s">
        <v>42</v>
      </c>
      <c r="E2" s="5"/>
      <c r="F2" s="4" t="s">
        <v>51</v>
      </c>
      <c r="G2" s="5"/>
      <c r="H2" s="4" t="s">
        <v>52</v>
      </c>
      <c r="I2" s="5"/>
      <c r="J2" s="34"/>
    </row>
    <row r="3" spans="1:10" s="11" customFormat="1" x14ac:dyDescent="0.25">
      <c r="A3" s="7"/>
      <c r="B3" s="8" t="s">
        <v>0</v>
      </c>
      <c r="C3" s="9"/>
      <c r="D3" s="10">
        <v>31</v>
      </c>
      <c r="E3" s="7"/>
      <c r="F3" s="10">
        <v>32</v>
      </c>
      <c r="G3" s="7"/>
      <c r="H3" s="10">
        <v>32</v>
      </c>
      <c r="I3" s="7"/>
      <c r="J3" s="29"/>
    </row>
    <row r="4" spans="1:10" s="11" customFormat="1" ht="15" customHeight="1" x14ac:dyDescent="0.25">
      <c r="A4" s="7"/>
      <c r="B4" s="8" t="s">
        <v>1</v>
      </c>
      <c r="C4" s="9"/>
      <c r="D4" s="12">
        <v>3</v>
      </c>
      <c r="E4" s="7"/>
      <c r="F4" s="12">
        <v>1</v>
      </c>
      <c r="G4" s="7"/>
      <c r="H4" s="12">
        <v>1</v>
      </c>
      <c r="I4" s="7"/>
      <c r="J4" s="29"/>
    </row>
    <row r="5" spans="1:10" s="11" customFormat="1" x14ac:dyDescent="0.25">
      <c r="A5" s="7"/>
      <c r="B5" s="8" t="s">
        <v>2</v>
      </c>
      <c r="C5" s="9"/>
      <c r="D5" s="12">
        <v>9</v>
      </c>
      <c r="E5" s="7"/>
      <c r="F5" s="12">
        <v>8</v>
      </c>
      <c r="G5" s="7"/>
      <c r="H5" s="12">
        <v>8</v>
      </c>
      <c r="I5" s="7"/>
      <c r="J5" s="29"/>
    </row>
    <row r="6" spans="1:10" s="11" customFormat="1" x14ac:dyDescent="0.25">
      <c r="A6" s="7"/>
      <c r="B6" s="8" t="s">
        <v>3</v>
      </c>
      <c r="C6" s="9"/>
      <c r="D6" s="12">
        <v>2</v>
      </c>
      <c r="E6" s="7"/>
      <c r="F6" s="12">
        <v>0</v>
      </c>
      <c r="G6" s="7"/>
      <c r="H6" s="12">
        <v>0</v>
      </c>
      <c r="I6" s="7"/>
      <c r="J6" s="29"/>
    </row>
    <row r="7" spans="1:10" s="11" customFormat="1" x14ac:dyDescent="0.25">
      <c r="A7" s="7"/>
      <c r="B7" s="8" t="s">
        <v>4</v>
      </c>
      <c r="C7" s="9"/>
      <c r="D7" s="12">
        <f>SUM(D3:D6)</f>
        <v>45</v>
      </c>
      <c r="E7" s="7"/>
      <c r="F7" s="12">
        <f>SUM(F3:F6)</f>
        <v>41</v>
      </c>
      <c r="G7" s="7"/>
      <c r="H7" s="12">
        <f>SUM(H3:H6)</f>
        <v>41</v>
      </c>
      <c r="I7" s="7"/>
      <c r="J7" s="29"/>
    </row>
    <row r="8" spans="1:10" s="11" customFormat="1" x14ac:dyDescent="0.25">
      <c r="A8" s="7"/>
      <c r="B8" s="8" t="s">
        <v>5</v>
      </c>
      <c r="C8" s="9"/>
      <c r="D8" s="12">
        <v>17</v>
      </c>
      <c r="E8" s="7"/>
      <c r="F8" s="12">
        <v>17</v>
      </c>
      <c r="G8" s="7"/>
      <c r="H8" s="12">
        <v>17</v>
      </c>
      <c r="I8" s="7"/>
      <c r="J8" s="29"/>
    </row>
    <row r="9" spans="1:10" s="11" customFormat="1" x14ac:dyDescent="0.25">
      <c r="A9" s="7"/>
      <c r="B9" s="8" t="s">
        <v>6</v>
      </c>
      <c r="C9" s="9"/>
      <c r="D9" s="12">
        <v>3</v>
      </c>
      <c r="E9" s="7"/>
      <c r="F9" s="12">
        <v>3</v>
      </c>
      <c r="G9" s="7"/>
      <c r="H9" s="12">
        <v>3</v>
      </c>
      <c r="I9" s="7"/>
      <c r="J9" s="29"/>
    </row>
    <row r="10" spans="1:10" s="11" customFormat="1" x14ac:dyDescent="0.25">
      <c r="A10" s="7"/>
      <c r="B10" s="8" t="s">
        <v>8</v>
      </c>
      <c r="C10" s="9"/>
      <c r="D10" s="12">
        <v>4</v>
      </c>
      <c r="E10" s="7"/>
      <c r="F10" s="12">
        <v>4</v>
      </c>
      <c r="G10" s="7"/>
      <c r="H10" s="12">
        <v>4</v>
      </c>
      <c r="I10" s="7"/>
      <c r="J10" s="29"/>
    </row>
    <row r="11" spans="1:10" s="11" customFormat="1" x14ac:dyDescent="0.25">
      <c r="A11" s="7"/>
      <c r="B11" s="8" t="s">
        <v>9</v>
      </c>
      <c r="C11" s="9"/>
      <c r="D11" s="12">
        <v>6</v>
      </c>
      <c r="E11" s="7"/>
      <c r="F11" s="12">
        <v>6</v>
      </c>
      <c r="G11" s="7"/>
      <c r="H11" s="12">
        <v>6</v>
      </c>
      <c r="I11" s="7"/>
      <c r="J11" s="29"/>
    </row>
    <row r="12" spans="1:10" s="11" customFormat="1" x14ac:dyDescent="0.25">
      <c r="A12" s="7"/>
      <c r="B12" s="8" t="s">
        <v>10</v>
      </c>
      <c r="C12" s="9"/>
      <c r="D12" s="12">
        <v>1</v>
      </c>
      <c r="E12" s="7"/>
      <c r="F12" s="12">
        <v>1</v>
      </c>
      <c r="G12" s="7"/>
      <c r="H12" s="12">
        <v>1</v>
      </c>
      <c r="I12" s="7"/>
      <c r="J12" s="29"/>
    </row>
    <row r="13" spans="1:10" s="11" customFormat="1" x14ac:dyDescent="0.25">
      <c r="A13" s="7"/>
      <c r="B13" s="13" t="s">
        <v>12</v>
      </c>
      <c r="C13" s="30"/>
      <c r="D13" s="14">
        <v>781377.16</v>
      </c>
      <c r="E13" s="31"/>
      <c r="F13" s="14">
        <v>522605.1</v>
      </c>
      <c r="G13" s="31"/>
      <c r="H13" s="14">
        <v>522605.1</v>
      </c>
      <c r="I13" s="31"/>
      <c r="J13" s="29"/>
    </row>
    <row r="14" spans="1:10" x14ac:dyDescent="0.25">
      <c r="A14" s="15"/>
      <c r="B14" s="8" t="s">
        <v>13</v>
      </c>
      <c r="C14" s="16"/>
      <c r="D14" s="17"/>
      <c r="E14" s="15"/>
      <c r="F14" s="17"/>
      <c r="G14" s="15"/>
      <c r="H14" s="17"/>
      <c r="I14" s="15"/>
    </row>
    <row r="15" spans="1:10" x14ac:dyDescent="0.25">
      <c r="A15" s="15"/>
      <c r="B15" s="18" t="s">
        <v>14</v>
      </c>
      <c r="C15" s="19"/>
      <c r="D15" s="20">
        <f>30000*D3 + D5*10500</f>
        <v>1024500</v>
      </c>
      <c r="E15" s="21"/>
      <c r="F15" s="20">
        <v>562500</v>
      </c>
      <c r="G15" s="21"/>
      <c r="H15" s="20">
        <v>968250</v>
      </c>
      <c r="I15" s="21"/>
    </row>
    <row r="16" spans="1:10" x14ac:dyDescent="0.25">
      <c r="A16" s="15"/>
      <c r="B16" s="18" t="s">
        <v>15</v>
      </c>
      <c r="C16" s="19"/>
      <c r="D16" s="20">
        <f>30000*D4</f>
        <v>90000</v>
      </c>
      <c r="E16" s="21"/>
      <c r="F16" s="20"/>
      <c r="G16" s="21"/>
      <c r="H16" s="20">
        <v>30000</v>
      </c>
      <c r="I16" s="21"/>
    </row>
    <row r="17" spans="1:10" x14ac:dyDescent="0.25">
      <c r="A17" s="15"/>
      <c r="B17" s="18" t="s">
        <v>16</v>
      </c>
      <c r="C17" s="19"/>
      <c r="D17" s="20">
        <f>D6*10500</f>
        <v>21000</v>
      </c>
      <c r="E17" s="21"/>
      <c r="F17" s="20"/>
      <c r="G17" s="21"/>
      <c r="H17" s="20"/>
      <c r="I17" s="21"/>
    </row>
    <row r="18" spans="1:10" x14ac:dyDescent="0.25">
      <c r="A18" s="15"/>
      <c r="B18" s="18" t="s">
        <v>17</v>
      </c>
      <c r="C18" s="22"/>
      <c r="D18" s="20"/>
      <c r="E18" s="21"/>
      <c r="F18" s="20">
        <v>28387.88</v>
      </c>
      <c r="G18" s="21"/>
      <c r="H18" s="20">
        <v>94424.24</v>
      </c>
      <c r="I18" s="21"/>
    </row>
    <row r="19" spans="1:10" x14ac:dyDescent="0.25">
      <c r="A19" s="15"/>
      <c r="B19" s="18" t="s">
        <v>18</v>
      </c>
      <c r="C19" s="22"/>
      <c r="D19" s="20">
        <v>5000</v>
      </c>
      <c r="E19" s="21"/>
      <c r="F19" s="20"/>
      <c r="G19" s="21"/>
      <c r="H19" s="20"/>
      <c r="I19" s="21"/>
    </row>
    <row r="20" spans="1:10" x14ac:dyDescent="0.25">
      <c r="A20" s="15"/>
      <c r="B20" s="8" t="s">
        <v>19</v>
      </c>
      <c r="C20" s="23"/>
      <c r="D20" s="20">
        <f>SUM(D15:D19)</f>
        <v>1140500</v>
      </c>
      <c r="E20" s="21"/>
      <c r="F20" s="20">
        <f>SUM(F15:F19)</f>
        <v>590887.88</v>
      </c>
      <c r="G20" s="21"/>
      <c r="H20" s="20">
        <f>SUM(H15:H19)</f>
        <v>1092674.24</v>
      </c>
      <c r="I20" s="21"/>
    </row>
    <row r="21" spans="1:10" s="11" customFormat="1" x14ac:dyDescent="0.25">
      <c r="A21" s="7"/>
      <c r="B21" s="13" t="s">
        <v>20</v>
      </c>
      <c r="C21" s="31"/>
      <c r="D21" s="14">
        <f>D20+D13</f>
        <v>1921877.1600000001</v>
      </c>
      <c r="E21" s="7"/>
      <c r="F21" s="14">
        <f>F20+F13</f>
        <v>1113492.98</v>
      </c>
      <c r="G21" s="31"/>
      <c r="H21" s="14">
        <f>H20+H13</f>
        <v>1615279.3399999999</v>
      </c>
      <c r="I21" s="31"/>
      <c r="J21" s="29"/>
    </row>
    <row r="22" spans="1:10" s="11" customFormat="1" x14ac:dyDescent="0.25">
      <c r="A22" s="7"/>
      <c r="B22" s="8" t="s">
        <v>21</v>
      </c>
      <c r="C22" s="9"/>
      <c r="D22" s="20"/>
      <c r="E22" s="21"/>
      <c r="F22" s="20"/>
      <c r="G22" s="21"/>
      <c r="H22" s="20"/>
      <c r="I22" s="21"/>
      <c r="J22" s="29"/>
    </row>
    <row r="23" spans="1:10" x14ac:dyDescent="0.25">
      <c r="A23" s="15"/>
      <c r="B23" s="18" t="s">
        <v>22</v>
      </c>
      <c r="C23" s="22"/>
      <c r="D23" s="20">
        <v>110000</v>
      </c>
      <c r="E23" s="21"/>
      <c r="F23" s="20">
        <v>55000</v>
      </c>
      <c r="G23" s="21"/>
      <c r="H23" s="20">
        <v>82500</v>
      </c>
      <c r="I23" s="21"/>
    </row>
    <row r="24" spans="1:10" x14ac:dyDescent="0.25">
      <c r="A24" s="15"/>
      <c r="B24" s="18" t="s">
        <v>23</v>
      </c>
      <c r="C24" s="22"/>
      <c r="D24" s="20">
        <v>25000</v>
      </c>
      <c r="E24" s="21"/>
      <c r="F24" s="20">
        <v>7914.7</v>
      </c>
      <c r="G24" s="21"/>
      <c r="H24" s="20">
        <v>15698.77</v>
      </c>
      <c r="I24" s="21"/>
    </row>
    <row r="25" spans="1:10" x14ac:dyDescent="0.25">
      <c r="A25" s="15"/>
      <c r="B25" s="18" t="s">
        <v>24</v>
      </c>
      <c r="C25" s="22"/>
      <c r="D25" s="20">
        <v>20000</v>
      </c>
      <c r="E25" s="21"/>
      <c r="F25" s="20">
        <v>2500</v>
      </c>
      <c r="G25" s="21"/>
      <c r="H25" s="20">
        <v>6848.14</v>
      </c>
      <c r="I25" s="21"/>
    </row>
    <row r="26" spans="1:10" x14ac:dyDescent="0.25">
      <c r="A26" s="15"/>
      <c r="B26" s="18" t="s">
        <v>25</v>
      </c>
      <c r="C26" s="22"/>
      <c r="D26" s="20">
        <v>20000</v>
      </c>
      <c r="E26" s="21"/>
      <c r="F26" s="20">
        <v>0</v>
      </c>
      <c r="G26" s="21"/>
      <c r="H26" s="20">
        <v>1845.17</v>
      </c>
      <c r="I26" s="21"/>
    </row>
    <row r="27" spans="1:10" x14ac:dyDescent="0.25">
      <c r="A27" s="15"/>
      <c r="B27" s="18" t="s">
        <v>26</v>
      </c>
      <c r="C27" s="22"/>
      <c r="D27" s="20">
        <v>4000</v>
      </c>
      <c r="E27" s="21"/>
      <c r="F27" s="20">
        <v>0</v>
      </c>
      <c r="G27" s="21"/>
      <c r="H27" s="20">
        <v>0</v>
      </c>
      <c r="I27" s="21"/>
    </row>
    <row r="28" spans="1:10" x14ac:dyDescent="0.25">
      <c r="A28" s="15"/>
      <c r="B28" s="18" t="s">
        <v>27</v>
      </c>
      <c r="C28" s="22"/>
      <c r="D28" s="20">
        <v>25000</v>
      </c>
      <c r="E28" s="21"/>
      <c r="F28" s="20">
        <v>25600</v>
      </c>
      <c r="G28" s="21"/>
      <c r="H28" s="20">
        <v>25600</v>
      </c>
      <c r="I28" s="21"/>
    </row>
    <row r="29" spans="1:10" x14ac:dyDescent="0.25">
      <c r="A29" s="15"/>
      <c r="B29" s="18" t="s">
        <v>28</v>
      </c>
      <c r="C29" s="22"/>
      <c r="D29" s="20">
        <v>120000</v>
      </c>
      <c r="E29" s="21"/>
      <c r="F29" s="20">
        <v>0</v>
      </c>
      <c r="G29" s="21"/>
      <c r="H29" s="20">
        <v>0</v>
      </c>
      <c r="I29" s="21"/>
    </row>
    <row r="30" spans="1:10" x14ac:dyDescent="0.25">
      <c r="A30" s="15"/>
      <c r="B30" s="18" t="s">
        <v>29</v>
      </c>
      <c r="C30" s="22"/>
      <c r="D30" s="20">
        <v>3000</v>
      </c>
      <c r="E30" s="21"/>
      <c r="F30" s="20">
        <v>0</v>
      </c>
      <c r="G30" s="21"/>
      <c r="H30" s="20">
        <v>0</v>
      </c>
      <c r="I30" s="21"/>
    </row>
    <row r="31" spans="1:10" x14ac:dyDescent="0.25">
      <c r="A31" s="15"/>
      <c r="B31" s="18" t="s">
        <v>30</v>
      </c>
      <c r="C31" s="22"/>
      <c r="D31" s="20">
        <v>20000</v>
      </c>
      <c r="E31" s="21"/>
      <c r="F31" s="20">
        <v>11000</v>
      </c>
      <c r="G31" s="21"/>
      <c r="H31" s="20">
        <v>22400</v>
      </c>
      <c r="I31" s="21"/>
    </row>
    <row r="32" spans="1:10" x14ac:dyDescent="0.25">
      <c r="A32" s="15"/>
      <c r="B32" s="18" t="s">
        <v>31</v>
      </c>
      <c r="C32" s="22"/>
      <c r="D32" s="20">
        <f>(+D16+D17)/4</f>
        <v>27750</v>
      </c>
      <c r="E32" s="21"/>
      <c r="F32" s="20">
        <f>(+F16+F17)/4</f>
        <v>0</v>
      </c>
      <c r="G32" s="21"/>
      <c r="H32" s="20">
        <f>(+H16+H17)/4</f>
        <v>7500</v>
      </c>
      <c r="I32" s="21"/>
    </row>
    <row r="33" spans="1:10" x14ac:dyDescent="0.25">
      <c r="A33" s="15"/>
      <c r="B33" s="18" t="s">
        <v>32</v>
      </c>
      <c r="C33" s="22"/>
      <c r="D33" s="20">
        <f>D8*42000</f>
        <v>714000</v>
      </c>
      <c r="E33" s="21"/>
      <c r="F33" s="20">
        <v>437724</v>
      </c>
      <c r="G33" s="21"/>
      <c r="H33" s="20">
        <v>797724</v>
      </c>
      <c r="I33" s="21"/>
    </row>
    <row r="34" spans="1:10" x14ac:dyDescent="0.25">
      <c r="A34" s="15"/>
      <c r="B34" s="18" t="s">
        <v>33</v>
      </c>
      <c r="C34" s="22"/>
      <c r="D34" s="20">
        <f>D12*60000</f>
        <v>60000</v>
      </c>
      <c r="E34" s="21"/>
      <c r="F34" s="20">
        <v>0</v>
      </c>
      <c r="G34" s="21"/>
      <c r="H34" s="20">
        <v>2034.14</v>
      </c>
      <c r="I34" s="21"/>
    </row>
    <row r="35" spans="1:10" x14ac:dyDescent="0.25">
      <c r="A35" s="15"/>
      <c r="B35" s="18" t="s">
        <v>6</v>
      </c>
      <c r="C35" s="22"/>
      <c r="D35" s="20">
        <f>D9*10000</f>
        <v>30000</v>
      </c>
      <c r="E35" s="21"/>
      <c r="F35" s="20">
        <v>29265.360000000001</v>
      </c>
      <c r="G35" s="21"/>
      <c r="H35" s="20">
        <v>35265.360000000001</v>
      </c>
      <c r="I35" s="21"/>
    </row>
    <row r="36" spans="1:10" x14ac:dyDescent="0.25">
      <c r="A36" s="15"/>
      <c r="B36" s="18" t="s">
        <v>8</v>
      </c>
      <c r="C36" s="22"/>
      <c r="D36" s="20">
        <f>8500*D10</f>
        <v>34000</v>
      </c>
      <c r="E36" s="21"/>
      <c r="F36" s="20">
        <v>9379.58</v>
      </c>
      <c r="G36" s="21"/>
      <c r="H36" s="20">
        <v>26379.58</v>
      </c>
      <c r="I36" s="21"/>
    </row>
    <row r="37" spans="1:10" x14ac:dyDescent="0.25">
      <c r="A37" s="15"/>
      <c r="B37" s="18" t="s">
        <v>9</v>
      </c>
      <c r="C37" s="22"/>
      <c r="D37" s="20">
        <v>48000</v>
      </c>
      <c r="E37" s="21"/>
      <c r="F37" s="20">
        <v>48000</v>
      </c>
      <c r="G37" s="21"/>
      <c r="H37" s="20">
        <v>56000</v>
      </c>
      <c r="I37" s="21"/>
    </row>
    <row r="38" spans="1:10" s="11" customFormat="1" x14ac:dyDescent="0.25">
      <c r="A38" s="7"/>
      <c r="B38" s="13" t="s">
        <v>34</v>
      </c>
      <c r="C38" s="31"/>
      <c r="D38" s="14">
        <f>SUM(D23:D37)</f>
        <v>1260750</v>
      </c>
      <c r="E38" s="7"/>
      <c r="F38" s="14">
        <f>SUM(F23:F37)</f>
        <v>626383.6399999999</v>
      </c>
      <c r="G38" s="7"/>
      <c r="H38" s="14">
        <f>SUM(H23:H37)</f>
        <v>1079795.1600000001</v>
      </c>
      <c r="I38" s="7"/>
      <c r="J38" s="29"/>
    </row>
    <row r="39" spans="1:10" s="11" customFormat="1" x14ac:dyDescent="0.25">
      <c r="A39" s="7"/>
      <c r="B39" s="8" t="s">
        <v>12</v>
      </c>
      <c r="C39" s="24"/>
      <c r="D39" s="25">
        <f>D21-D38</f>
        <v>661127.16000000015</v>
      </c>
      <c r="E39" s="26"/>
      <c r="F39" s="25">
        <f>F21-F38</f>
        <v>487109.34000000008</v>
      </c>
      <c r="G39" s="31"/>
      <c r="H39" s="25">
        <f>H21-H38</f>
        <v>535484.1799999997</v>
      </c>
      <c r="I39" s="31"/>
      <c r="J39" s="29"/>
    </row>
    <row r="40" spans="1:10" x14ac:dyDescent="0.25">
      <c r="A40" s="15"/>
      <c r="B40" s="15"/>
      <c r="C40" s="15"/>
      <c r="D40" s="27"/>
      <c r="E40" s="15"/>
      <c r="F40" s="27"/>
      <c r="G40" s="15"/>
      <c r="H40" s="27"/>
      <c r="I40" s="15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2022-2023 Budget</vt:lpstr>
      <vt:lpstr>2023-2024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Hendrickson</dc:creator>
  <cp:lastModifiedBy>Willie Hendrickson</cp:lastModifiedBy>
  <cp:lastPrinted>2023-01-12T20:37:52Z</cp:lastPrinted>
  <dcterms:created xsi:type="dcterms:W3CDTF">2023-01-09T00:40:05Z</dcterms:created>
  <dcterms:modified xsi:type="dcterms:W3CDTF">2024-06-04T20:29:06Z</dcterms:modified>
</cp:coreProperties>
</file>